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gandini\OneDrive - Town of Westport\Desktop\Website minns\"/>
    </mc:Choice>
  </mc:AlternateContent>
  <bookViews>
    <workbookView xWindow="0" yWindow="744" windowWidth="24720" windowHeight="13416"/>
  </bookViews>
  <sheets>
    <sheet name="FY2025" sheetId="1" r:id="rId1"/>
    <sheet name="FY2024" sheetId="2" r:id="rId2"/>
    <sheet name="Hours" sheetId="3" r:id="rId3"/>
    <sheet name="FY 24 Actual" sheetId="4" r:id="rId4"/>
  </sheets>
  <definedNames>
    <definedName name="_xlnm.Print_Area" localSheetId="0">'FY2025'!$C$1:$L$39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O14" i="2" l="1"/>
  <c r="O15" i="2" s="1"/>
  <c r="G7" i="4"/>
  <c r="B7" i="4"/>
  <c r="C5" i="4"/>
  <c r="E5" i="4" s="1"/>
  <c r="I5" i="4" s="1"/>
  <c r="C4" i="4"/>
  <c r="E4" i="4" s="1"/>
  <c r="I4" i="4" s="1"/>
  <c r="C3" i="4"/>
  <c r="E3" i="4" s="1"/>
  <c r="I30" i="1"/>
  <c r="H30" i="1"/>
  <c r="I3" i="4" l="1"/>
  <c r="I7" i="4" s="1"/>
  <c r="E7" i="4"/>
  <c r="C7" i="4"/>
  <c r="Q47" i="1" l="1"/>
  <c r="Q48" i="1" s="1"/>
  <c r="G30" i="1"/>
  <c r="J30" i="1" s="1"/>
  <c r="G11" i="1"/>
  <c r="D14" i="3"/>
  <c r="D13" i="3"/>
  <c r="D12" i="3"/>
  <c r="D11" i="3"/>
  <c r="D10" i="3"/>
  <c r="D9" i="3"/>
  <c r="D8" i="3"/>
  <c r="D7" i="3"/>
  <c r="G6" i="3"/>
  <c r="F6" i="3"/>
  <c r="F9" i="3" s="1"/>
  <c r="D6" i="3"/>
  <c r="D5" i="3"/>
  <c r="D4" i="3"/>
  <c r="D3" i="3"/>
  <c r="D15" i="3" l="1"/>
  <c r="G7" i="1" s="1"/>
  <c r="G10" i="1" s="1"/>
  <c r="I21" i="1"/>
  <c r="I22" i="1" s="1"/>
  <c r="H21" i="1"/>
  <c r="H22" i="1" s="1"/>
  <c r="I16" i="1"/>
  <c r="I18" i="1" s="1"/>
  <c r="I24" i="1" s="1"/>
  <c r="I27" i="1" s="1"/>
  <c r="I31" i="1" s="1"/>
  <c r="I32" i="1" s="1"/>
  <c r="H16" i="1"/>
  <c r="H18" i="1" s="1"/>
  <c r="G22" i="1"/>
  <c r="G16" i="1" l="1"/>
  <c r="G18" i="1" s="1"/>
  <c r="G24" i="1"/>
  <c r="H24" i="1"/>
  <c r="H27" i="1" s="1"/>
  <c r="H31" i="1" s="1"/>
  <c r="H32" i="1" s="1"/>
  <c r="J22" i="1"/>
  <c r="J17" i="1"/>
  <c r="G27" i="1" l="1"/>
  <c r="J18" i="1"/>
  <c r="J16" i="1"/>
  <c r="J24" i="1"/>
  <c r="J27" i="1" l="1"/>
  <c r="G31" i="1"/>
  <c r="G32" i="1" l="1"/>
  <c r="J31" i="1"/>
  <c r="J32" i="1" s="1"/>
</calcChain>
</file>

<file path=xl/sharedStrings.xml><?xml version="1.0" encoding="utf-8"?>
<sst xmlns="http://schemas.openxmlformats.org/spreadsheetml/2006/main" count="80" uniqueCount="60">
  <si>
    <t>Norwalk Transit Authority</t>
  </si>
  <si>
    <t>Westport Transit District Budget</t>
  </si>
  <si>
    <t xml:space="preserve">Daily Service Hours:  </t>
  </si>
  <si>
    <t xml:space="preserve">Weekly Service Days:  </t>
  </si>
  <si>
    <t xml:space="preserve">Total Weekly Service Hours:  </t>
  </si>
  <si>
    <t xml:space="preserve">Total Weeks per Year:  </t>
  </si>
  <si>
    <t>Annual service hours equal 51 weeks due to 5 no-service holidays</t>
  </si>
  <si>
    <t xml:space="preserve">Annual Service Cost:  </t>
  </si>
  <si>
    <t xml:space="preserve">Marketing:  </t>
  </si>
  <si>
    <t xml:space="preserve">Total Annual Cost:  </t>
  </si>
  <si>
    <t xml:space="preserve">Cost Net of Fares:  </t>
  </si>
  <si>
    <t>Wheels2U</t>
  </si>
  <si>
    <t>ADA</t>
  </si>
  <si>
    <t>Westport</t>
  </si>
  <si>
    <t>Town-to-Town</t>
  </si>
  <si>
    <t>Total</t>
  </si>
  <si>
    <t xml:space="preserve">Annual Service Hours:  </t>
  </si>
  <si>
    <t xml:space="preserve">Cost Per Hour:  </t>
  </si>
  <si>
    <t xml:space="preserve">Fare:  </t>
  </si>
  <si>
    <t xml:space="preserve">Rides:  </t>
  </si>
  <si>
    <t xml:space="preserve">Total Fares:  </t>
  </si>
  <si>
    <t xml:space="preserve">State Portion:  </t>
  </si>
  <si>
    <t>State funding covers least of:  A) 67% of annual cost, B) 100% of annual cost net of fares, or C) dollar cap.  Dollar cap is $664,109 for FY25</t>
  </si>
  <si>
    <t xml:space="preserve">Westport Portion:  </t>
  </si>
  <si>
    <t xml:space="preserve">FY2024 Annualized Trips:  </t>
  </si>
  <si>
    <t xml:space="preserve">Cost Per Ride:  </t>
  </si>
  <si>
    <t xml:space="preserve">Anticipated Muni-Grant:  </t>
  </si>
  <si>
    <t>FY2024 Number</t>
  </si>
  <si>
    <t xml:space="preserve">Add 4%?  </t>
  </si>
  <si>
    <t>Run #</t>
  </si>
  <si>
    <t>Hours</t>
  </si>
  <si>
    <t>Days</t>
  </si>
  <si>
    <t>FY2024 Budget</t>
  </si>
  <si>
    <t xml:space="preserve">Budget </t>
  </si>
  <si>
    <t>FY 24 Budget</t>
  </si>
  <si>
    <t>Monthly</t>
  </si>
  <si>
    <t>5 Months</t>
  </si>
  <si>
    <t>Nov Actual</t>
  </si>
  <si>
    <t>Trend Var</t>
  </si>
  <si>
    <t>W2U</t>
  </si>
  <si>
    <t>E&amp;D</t>
  </si>
  <si>
    <t>TTT</t>
  </si>
  <si>
    <t>Westport In-Town</t>
  </si>
  <si>
    <t>Elderly and Disabled</t>
  </si>
  <si>
    <t>FY24</t>
  </si>
  <si>
    <t xml:space="preserve">Better/worse $ than FY24 </t>
  </si>
  <si>
    <t xml:space="preserve">Better/worse % than FY24 </t>
  </si>
  <si>
    <t xml:space="preserve">FY2024 to Nov. Annualized Trips:  </t>
  </si>
  <si>
    <t>Wheels2U Assumptions</t>
  </si>
  <si>
    <t>State funding increases 5% from FY24</t>
  </si>
  <si>
    <t xml:space="preserve">  Cost per Hour increases 7%</t>
  </si>
  <si>
    <t xml:space="preserve">  Service hours increaseed by 2%</t>
  </si>
  <si>
    <t xml:space="preserve">  Revenue incresd by 14% due to increaed ridership</t>
  </si>
  <si>
    <t xml:space="preserve">  Marketing budget increased by $2,500</t>
  </si>
  <si>
    <t>Elderly and Disabled Assumtions</t>
  </si>
  <si>
    <t xml:space="preserve">  Cost increases and decreases due to</t>
  </si>
  <si>
    <t xml:space="preserve">    changes in number of rides</t>
  </si>
  <si>
    <t>Westport Transit District Proposed FY 2025 Budget</t>
  </si>
  <si>
    <t>Daily service hours vary based on the day of the week with Mondays to Thursdays having more service hours than Fridays</t>
  </si>
  <si>
    <t>State funding covers least of:  A) 67% of annual cost, B) 100% of annual cost net of fares, or C) dollar cap.  Dollar cap is $697,314 for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</si>
</sst>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0" fillId="0" borderId="0" xfId="2" applyNumberFormat="1" applyFont="1"/>
    <xf numFmtId="0" fontId="0" fillId="0" borderId="0" xfId="0" applyAlignment="1">
      <alignment wrapText="1"/>
    </xf>
    <xf numFmtId="165" fontId="0" fillId="0" borderId="0" xfId="1" applyNumberFormat="1" applyFont="1" applyAlignment="1">
      <alignment wrapText="1"/>
    </xf>
    <xf numFmtId="0" fontId="0" fillId="2" borderId="0" xfId="0" applyFill="1"/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Continuous"/>
    </xf>
    <xf numFmtId="0" fontId="4" fillId="2" borderId="2" xfId="0" applyFont="1" applyFill="1" applyBorder="1" applyAlignment="1">
      <alignment horizontal="centerContinuous"/>
    </xf>
    <xf numFmtId="164" fontId="4" fillId="2" borderId="0" xfId="2" applyNumberFormat="1" applyFont="1" applyFill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/>
    </xf>
    <xf numFmtId="165" fontId="0" fillId="2" borderId="0" xfId="1" applyNumberFormat="1" applyFont="1" applyFill="1"/>
    <xf numFmtId="164" fontId="0" fillId="2" borderId="0" xfId="2" applyNumberFormat="1" applyFont="1" applyFill="1"/>
    <xf numFmtId="164" fontId="0" fillId="2" borderId="0" xfId="0" applyNumberFormat="1" applyFill="1"/>
    <xf numFmtId="164" fontId="3" fillId="2" borderId="0" xfId="2" applyNumberFormat="1" applyFont="1" applyFill="1"/>
    <xf numFmtId="0" fontId="3" fillId="2" borderId="0" xfId="0" applyFont="1" applyFill="1"/>
    <xf numFmtId="44" fontId="0" fillId="2" borderId="0" xfId="2" applyFont="1" applyFill="1"/>
    <xf numFmtId="165" fontId="3" fillId="2" borderId="0" xfId="1" applyNumberFormat="1" applyFont="1" applyFill="1"/>
    <xf numFmtId="165" fontId="3" fillId="2" borderId="0" xfId="0" applyNumberFormat="1" applyFont="1" applyFill="1"/>
    <xf numFmtId="43" fontId="0" fillId="2" borderId="0" xfId="1" applyFont="1" applyFill="1"/>
    <xf numFmtId="165" fontId="0" fillId="0" borderId="0" xfId="0" applyNumberFormat="1"/>
    <xf numFmtId="164" fontId="0" fillId="0" borderId="0" xfId="0" applyNumberFormat="1"/>
    <xf numFmtId="20" fontId="0" fillId="0" borderId="0" xfId="0" applyNumberFormat="1"/>
    <xf numFmtId="2" fontId="2" fillId="0" borderId="0" xfId="0" applyNumberFormat="1" applyFont="1"/>
    <xf numFmtId="43" fontId="0" fillId="0" borderId="0" xfId="1" applyFont="1"/>
    <xf numFmtId="9" fontId="0" fillId="0" borderId="0" xfId="3" applyFont="1"/>
    <xf numFmtId="165" fontId="0" fillId="0" borderId="0" xfId="1" applyNumberFormat="1" applyFont="1"/>
    <xf numFmtId="164" fontId="0" fillId="3" borderId="0" xfId="2" applyNumberFormat="1" applyFont="1" applyFill="1"/>
    <xf numFmtId="0" fontId="0" fillId="3" borderId="0" xfId="0" applyFill="1"/>
    <xf numFmtId="0" fontId="2" fillId="0" borderId="0" xfId="0" applyFont="1" applyAlignment="1">
      <alignment horizontal="center"/>
    </xf>
    <xf numFmtId="43" fontId="2" fillId="0" borderId="0" xfId="1" applyFont="1"/>
    <xf numFmtId="164" fontId="2" fillId="2" borderId="0" xfId="2" applyNumberFormat="1" applyFont="1" applyFill="1"/>
    <xf numFmtId="164" fontId="5" fillId="2" borderId="0" xfId="2" applyNumberFormat="1" applyFont="1" applyFill="1"/>
    <xf numFmtId="164" fontId="2" fillId="0" borderId="0" xfId="2" applyNumberFormat="1" applyFont="1"/>
    <xf numFmtId="10" fontId="2" fillId="0" borderId="0" xfId="3" applyNumberFormat="1" applyFont="1"/>
    <xf numFmtId="9" fontId="2" fillId="3" borderId="0" xfId="3" applyFont="1" applyFill="1"/>
    <xf numFmtId="164" fontId="0" fillId="3" borderId="0" xfId="0" applyNumberFormat="1" applyFill="1"/>
    <xf numFmtId="43" fontId="0" fillId="3" borderId="0" xfId="1" applyFont="1" applyFill="1"/>
    <xf numFmtId="164" fontId="2" fillId="3" borderId="0" xfId="2" applyNumberFormat="1" applyFont="1" applyFill="1"/>
    <xf numFmtId="0" fontId="0" fillId="0" borderId="0" xfId="0" applyAlignment="1">
      <alignment horizontal="left" indent="1"/>
    </xf>
    <xf numFmtId="0" fontId="4" fillId="0" borderId="0" xfId="0" applyFont="1"/>
    <xf numFmtId="0" fontId="2" fillId="0" borderId="0" xfId="0" applyFont="1" applyAlignment="1">
      <alignment horizontal="center"/>
    </xf>
    <xf numFmtId="0" fontId="0" fillId="3" borderId="0" xfId="0" applyFill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showGridLines="0" tabSelected="1" workbookViewId="0">
      <selection activeCell="G26" sqref="G26"/>
    </sheetView>
  </sheetViews>
  <sheetFormatPr defaultColWidth="8.77734375" defaultRowHeight="14.4" x14ac:dyDescent="0.3"/>
  <cols>
    <col min="1" max="2" width="2.6640625" customWidth="1"/>
    <col min="6" max="6" width="2.6640625" customWidth="1"/>
    <col min="7" max="9" width="15.6640625" customWidth="1"/>
    <col min="10" max="10" width="15.6640625" style="2" customWidth="1"/>
    <col min="11" max="11" width="2.6640625" customWidth="1"/>
    <col min="12" max="12" width="61.77734375" style="3" customWidth="1"/>
    <col min="15" max="15" width="11.44140625" bestFit="1" customWidth="1"/>
  </cols>
  <sheetData>
    <row r="1" spans="1:16" x14ac:dyDescent="0.3">
      <c r="A1" s="1"/>
      <c r="C1" s="42" t="s">
        <v>57</v>
      </c>
      <c r="D1" s="42"/>
      <c r="E1" s="42"/>
      <c r="F1" s="42"/>
      <c r="G1" s="42"/>
      <c r="H1" s="42"/>
      <c r="I1" s="42"/>
      <c r="J1" s="42"/>
      <c r="K1" s="42"/>
    </row>
    <row r="2" spans="1:16" x14ac:dyDescent="0.3">
      <c r="B2" s="30"/>
      <c r="D2" s="30"/>
      <c r="E2" s="30"/>
      <c r="F2" s="30"/>
      <c r="G2" s="30"/>
      <c r="H2" s="30"/>
      <c r="I2" s="30"/>
      <c r="J2" s="30"/>
      <c r="L2"/>
    </row>
    <row r="3" spans="1:16" x14ac:dyDescent="0.3">
      <c r="A3" s="1"/>
    </row>
    <row r="4" spans="1:16" x14ac:dyDescent="0.3">
      <c r="A4" s="1"/>
    </row>
    <row r="5" spans="1:16" x14ac:dyDescent="0.3">
      <c r="C5" s="5"/>
      <c r="D5" s="5"/>
      <c r="E5" s="5"/>
      <c r="F5" s="5"/>
      <c r="G5" s="6"/>
      <c r="H5" s="7" t="s">
        <v>43</v>
      </c>
      <c r="I5" s="8"/>
      <c r="J5" s="9"/>
      <c r="K5" s="5"/>
      <c r="L5" s="10"/>
      <c r="N5" s="20"/>
    </row>
    <row r="6" spans="1:16" ht="28.8" x14ac:dyDescent="0.3">
      <c r="C6" s="5"/>
      <c r="D6" s="5"/>
      <c r="E6" s="5"/>
      <c r="F6" s="5"/>
      <c r="G6" s="6" t="s">
        <v>11</v>
      </c>
      <c r="H6" s="6" t="s">
        <v>42</v>
      </c>
      <c r="I6" s="6" t="s">
        <v>14</v>
      </c>
      <c r="J6" s="9" t="s">
        <v>15</v>
      </c>
      <c r="K6" s="5"/>
      <c r="L6" s="10" t="s">
        <v>58</v>
      </c>
      <c r="N6" s="12"/>
    </row>
    <row r="7" spans="1:16" x14ac:dyDescent="0.3">
      <c r="C7" s="5"/>
      <c r="D7" s="5"/>
      <c r="E7" s="11" t="s">
        <v>4</v>
      </c>
      <c r="F7" s="5"/>
      <c r="G7" s="12">
        <f>+Hours!D15</f>
        <v>251</v>
      </c>
      <c r="H7" s="5"/>
      <c r="I7" s="5"/>
      <c r="J7" s="32"/>
      <c r="K7" s="5"/>
      <c r="L7" s="10"/>
      <c r="N7" s="12"/>
    </row>
    <row r="8" spans="1:16" x14ac:dyDescent="0.3">
      <c r="C8" s="5"/>
      <c r="D8" s="5"/>
      <c r="E8" s="11" t="s">
        <v>5</v>
      </c>
      <c r="F8" s="5"/>
      <c r="G8" s="12">
        <v>51</v>
      </c>
      <c r="H8" s="5"/>
      <c r="I8" s="5"/>
      <c r="J8" s="32"/>
      <c r="K8" s="5"/>
      <c r="L8" s="10" t="s">
        <v>6</v>
      </c>
      <c r="N8" s="12"/>
      <c r="P8" s="20"/>
    </row>
    <row r="9" spans="1:16" x14ac:dyDescent="0.3">
      <c r="C9" s="5"/>
      <c r="D9" s="5"/>
      <c r="E9" s="5"/>
      <c r="F9" s="5"/>
      <c r="G9" s="12"/>
      <c r="H9" s="5"/>
      <c r="I9" s="5"/>
      <c r="J9" s="32"/>
      <c r="K9" s="5"/>
      <c r="L9" s="10"/>
      <c r="P9" s="12"/>
    </row>
    <row r="10" spans="1:16" x14ac:dyDescent="0.3">
      <c r="C10" s="5"/>
      <c r="D10" s="5"/>
      <c r="E10" s="11" t="s">
        <v>16</v>
      </c>
      <c r="F10" s="5"/>
      <c r="G10" s="12">
        <f>+G7*G8</f>
        <v>12801</v>
      </c>
      <c r="H10" s="5"/>
      <c r="I10" s="5"/>
      <c r="J10" s="32"/>
      <c r="K10" s="5"/>
      <c r="L10" s="10"/>
      <c r="M10" s="21"/>
      <c r="N10" s="26"/>
    </row>
    <row r="11" spans="1:16" x14ac:dyDescent="0.3">
      <c r="C11" s="5"/>
      <c r="D11" s="5"/>
      <c r="E11" s="11" t="s">
        <v>17</v>
      </c>
      <c r="F11" s="5"/>
      <c r="G11" s="17">
        <f>83.88*1.02</f>
        <v>85.557599999999994</v>
      </c>
      <c r="H11" s="5"/>
      <c r="I11" s="5"/>
      <c r="J11" s="32"/>
      <c r="K11" s="5"/>
      <c r="L11" s="10"/>
      <c r="M11" s="21"/>
      <c r="N11" s="26"/>
    </row>
    <row r="12" spans="1:16" x14ac:dyDescent="0.3">
      <c r="C12" s="5"/>
      <c r="D12" s="5"/>
      <c r="E12" s="11"/>
      <c r="F12" s="5"/>
      <c r="G12" s="13"/>
      <c r="H12" s="5"/>
      <c r="I12" s="5"/>
      <c r="J12" s="32"/>
      <c r="K12" s="5"/>
      <c r="L12" s="10"/>
    </row>
    <row r="13" spans="1:16" x14ac:dyDescent="0.3">
      <c r="C13" s="5"/>
      <c r="D13" s="5"/>
      <c r="E13" s="11" t="s">
        <v>47</v>
      </c>
      <c r="F13" s="5"/>
      <c r="G13" s="13"/>
      <c r="H13" s="12">
        <f>1102*1.07</f>
        <v>1179.1400000000001</v>
      </c>
      <c r="I13" s="12">
        <f>890*1.07</f>
        <v>952.30000000000007</v>
      </c>
      <c r="J13" s="32"/>
      <c r="K13" s="5"/>
      <c r="L13" s="10"/>
      <c r="O13" s="25"/>
    </row>
    <row r="14" spans="1:16" x14ac:dyDescent="0.3">
      <c r="C14" s="5"/>
      <c r="D14" s="5"/>
      <c r="E14" s="11" t="s">
        <v>25</v>
      </c>
      <c r="F14" s="5"/>
      <c r="G14" s="13"/>
      <c r="H14" s="13">
        <v>68</v>
      </c>
      <c r="I14" s="13">
        <v>68</v>
      </c>
      <c r="J14" s="32"/>
      <c r="K14" s="5"/>
      <c r="L14" s="10"/>
      <c r="O14" s="25"/>
    </row>
    <row r="15" spans="1:16" x14ac:dyDescent="0.3">
      <c r="C15" s="5"/>
      <c r="D15" s="5"/>
      <c r="E15" s="11"/>
      <c r="F15" s="5"/>
      <c r="G15" s="13"/>
      <c r="H15" s="5"/>
      <c r="I15" s="5"/>
      <c r="J15" s="32"/>
      <c r="K15" s="5"/>
      <c r="L15" s="10"/>
      <c r="O15" s="25"/>
    </row>
    <row r="16" spans="1:16" x14ac:dyDescent="0.3">
      <c r="C16" s="5"/>
      <c r="D16" s="5"/>
      <c r="E16" s="11" t="s">
        <v>7</v>
      </c>
      <c r="F16" s="5"/>
      <c r="G16" s="14">
        <f>+G10*G11</f>
        <v>1095222.8376</v>
      </c>
      <c r="H16" s="14">
        <f>+H13*H14</f>
        <v>80181.52</v>
      </c>
      <c r="I16" s="14">
        <f>+I13*I14</f>
        <v>64756.4</v>
      </c>
      <c r="J16" s="32">
        <f>SUM(G16:I16)</f>
        <v>1240160.7575999999</v>
      </c>
      <c r="K16" s="5"/>
      <c r="L16" s="10"/>
      <c r="O16" s="25"/>
    </row>
    <row r="17" spans="3:19" ht="16.2" x14ac:dyDescent="0.45">
      <c r="C17" s="5"/>
      <c r="D17" s="5"/>
      <c r="E17" s="11" t="s">
        <v>8</v>
      </c>
      <c r="F17" s="5"/>
      <c r="G17" s="15">
        <v>10000</v>
      </c>
      <c r="H17" s="16">
        <v>0</v>
      </c>
      <c r="I17" s="16">
        <v>0</v>
      </c>
      <c r="J17" s="33">
        <f>SUM(G17:I17)</f>
        <v>10000</v>
      </c>
      <c r="K17" s="5"/>
      <c r="L17" s="10"/>
      <c r="O17" s="25"/>
    </row>
    <row r="18" spans="3:19" x14ac:dyDescent="0.3">
      <c r="C18" s="5"/>
      <c r="D18" s="5"/>
      <c r="E18" s="11" t="s">
        <v>9</v>
      </c>
      <c r="F18" s="5"/>
      <c r="G18" s="14">
        <f>+G16+G17</f>
        <v>1105222.8376</v>
      </c>
      <c r="H18" s="14">
        <f>SUM(H16:H17)</f>
        <v>80181.52</v>
      </c>
      <c r="I18" s="14">
        <f>SUM(I16:I17)</f>
        <v>64756.4</v>
      </c>
      <c r="J18" s="32">
        <f>SUM(G18:I18)</f>
        <v>1250160.7575999999</v>
      </c>
      <c r="K18" s="5"/>
      <c r="L18" s="10"/>
      <c r="O18" s="25"/>
    </row>
    <row r="19" spans="3:19" x14ac:dyDescent="0.3">
      <c r="C19" s="5"/>
      <c r="D19" s="5"/>
      <c r="E19" s="11"/>
      <c r="F19" s="5"/>
      <c r="G19" s="5"/>
      <c r="H19" s="5"/>
      <c r="I19" s="5"/>
      <c r="J19" s="32"/>
      <c r="K19" s="5"/>
      <c r="L19" s="10"/>
    </row>
    <row r="20" spans="3:19" x14ac:dyDescent="0.3">
      <c r="C20" s="5"/>
      <c r="D20" s="5"/>
      <c r="E20" s="11" t="s">
        <v>18</v>
      </c>
      <c r="F20" s="5"/>
      <c r="G20" s="17">
        <v>2</v>
      </c>
      <c r="H20" s="17">
        <v>3.5</v>
      </c>
      <c r="I20" s="17">
        <v>7</v>
      </c>
      <c r="J20" s="32"/>
      <c r="K20" s="5"/>
      <c r="L20" s="10"/>
    </row>
    <row r="21" spans="3:19" ht="16.2" x14ac:dyDescent="0.45">
      <c r="C21" s="5"/>
      <c r="D21" s="5"/>
      <c r="E21" s="11" t="s">
        <v>19</v>
      </c>
      <c r="F21" s="5"/>
      <c r="G21" s="18">
        <v>30000</v>
      </c>
      <c r="H21" s="19">
        <f>+H13</f>
        <v>1179.1400000000001</v>
      </c>
      <c r="I21" s="19">
        <f>+I13</f>
        <v>952.30000000000007</v>
      </c>
      <c r="J21" s="32"/>
      <c r="K21" s="5"/>
      <c r="L21" s="10"/>
    </row>
    <row r="22" spans="3:19" x14ac:dyDescent="0.3">
      <c r="C22" s="5"/>
      <c r="D22" s="5"/>
      <c r="E22" s="11" t="s">
        <v>20</v>
      </c>
      <c r="F22" s="5"/>
      <c r="G22" s="13">
        <f>+G20*G21</f>
        <v>60000</v>
      </c>
      <c r="H22" s="13">
        <f>+H20*H21</f>
        <v>4126.9900000000007</v>
      </c>
      <c r="I22" s="13">
        <f>+I20*I21</f>
        <v>6666.1</v>
      </c>
      <c r="J22" s="32">
        <f>SUM(G22:I22)</f>
        <v>70793.09</v>
      </c>
      <c r="K22" s="5"/>
      <c r="L22" s="10"/>
      <c r="M22" s="21"/>
      <c r="N22" s="26"/>
    </row>
    <row r="23" spans="3:19" x14ac:dyDescent="0.3">
      <c r="C23" s="5"/>
      <c r="D23" s="5"/>
      <c r="E23" s="11"/>
      <c r="F23" s="5"/>
      <c r="G23" s="5"/>
      <c r="H23" s="5"/>
      <c r="I23" s="5"/>
      <c r="J23" s="32"/>
      <c r="K23" s="5"/>
      <c r="L23" s="10"/>
    </row>
    <row r="24" spans="3:19" x14ac:dyDescent="0.3">
      <c r="C24" s="5"/>
      <c r="D24" s="5"/>
      <c r="E24" s="11" t="s">
        <v>10</v>
      </c>
      <c r="F24" s="5"/>
      <c r="G24" s="13">
        <f>+G18-G22</f>
        <v>1045222.8376</v>
      </c>
      <c r="H24" s="13">
        <f t="shared" ref="H24:I24" si="0">+H18-H22</f>
        <v>76054.53</v>
      </c>
      <c r="I24" s="13">
        <f t="shared" si="0"/>
        <v>58090.3</v>
      </c>
      <c r="J24" s="32">
        <f>SUM(G24:I24)</f>
        <v>1179367.6676</v>
      </c>
      <c r="K24" s="5"/>
      <c r="L24" s="10"/>
      <c r="M24" s="21"/>
      <c r="N24" s="26"/>
    </row>
    <row r="25" spans="3:19" ht="28.8" x14ac:dyDescent="0.3">
      <c r="C25" s="5"/>
      <c r="D25" s="5"/>
      <c r="E25" s="11" t="s">
        <v>21</v>
      </c>
      <c r="F25" s="5"/>
      <c r="G25" s="13">
        <v>-697314</v>
      </c>
      <c r="H25" s="13"/>
      <c r="I25" s="13"/>
      <c r="J25" s="32"/>
      <c r="K25" s="5"/>
      <c r="L25" s="10" t="s">
        <v>59</v>
      </c>
      <c r="M25" s="21"/>
      <c r="N25" s="26"/>
    </row>
    <row r="26" spans="3:19" x14ac:dyDescent="0.3">
      <c r="C26" s="5"/>
      <c r="D26" s="5"/>
      <c r="E26" s="11" t="s">
        <v>26</v>
      </c>
      <c r="F26" s="5"/>
      <c r="G26" s="13"/>
      <c r="H26" s="13">
        <v>-31603</v>
      </c>
      <c r="I26" s="13"/>
      <c r="J26" s="32"/>
      <c r="K26" s="5"/>
      <c r="L26" s="10"/>
    </row>
    <row r="27" spans="3:19" x14ac:dyDescent="0.3">
      <c r="C27" s="5"/>
      <c r="D27" s="5"/>
      <c r="E27" s="11" t="s">
        <v>23</v>
      </c>
      <c r="F27" s="5"/>
      <c r="G27" s="13">
        <f>SUM(G24:G26)</f>
        <v>347908.83759999997</v>
      </c>
      <c r="H27" s="13">
        <f t="shared" ref="H27:I27" si="1">SUM(H24:H26)</f>
        <v>44451.53</v>
      </c>
      <c r="I27" s="13">
        <f t="shared" si="1"/>
        <v>58090.3</v>
      </c>
      <c r="J27" s="32">
        <f>SUM(G27:I27)</f>
        <v>450450.66759999999</v>
      </c>
      <c r="K27" s="5"/>
      <c r="L27" s="10"/>
      <c r="M27" s="21"/>
      <c r="N27" s="26"/>
      <c r="O27" s="4"/>
      <c r="S27" s="29"/>
    </row>
    <row r="28" spans="3:19" x14ac:dyDescent="0.3">
      <c r="J28" s="34"/>
    </row>
    <row r="29" spans="3:19" x14ac:dyDescent="0.3">
      <c r="J29" s="35"/>
    </row>
    <row r="30" spans="3:19" x14ac:dyDescent="0.3">
      <c r="E30" t="s">
        <v>44</v>
      </c>
      <c r="G30" s="27">
        <f>+'FY2024'!G28</f>
        <v>291231</v>
      </c>
      <c r="H30" s="25">
        <f>+'FY2024'!H28</f>
        <v>37541</v>
      </c>
      <c r="I30" s="25">
        <f>+'FY2024'!I28</f>
        <v>76616</v>
      </c>
      <c r="J30" s="34">
        <f>SUM(G30:I30)</f>
        <v>405388</v>
      </c>
    </row>
    <row r="31" spans="3:19" x14ac:dyDescent="0.3">
      <c r="C31" s="43" t="s">
        <v>45</v>
      </c>
      <c r="D31" s="43"/>
      <c r="E31" s="43"/>
      <c r="F31" s="29"/>
      <c r="G31" s="37">
        <f>+G27-G30</f>
        <v>56677.83759999997</v>
      </c>
      <c r="H31" s="38">
        <f>+H27-H30</f>
        <v>6910.5299999999988</v>
      </c>
      <c r="I31" s="37">
        <f>+I27-I30</f>
        <v>-18525.699999999997</v>
      </c>
      <c r="J31" s="39">
        <f>SUM(G31:I31)</f>
        <v>45062.667599999972</v>
      </c>
      <c r="O31" s="25"/>
    </row>
    <row r="32" spans="3:19" x14ac:dyDescent="0.3">
      <c r="C32" s="43" t="s">
        <v>46</v>
      </c>
      <c r="D32" s="43"/>
      <c r="E32" s="43"/>
      <c r="F32" s="29"/>
      <c r="G32" s="36">
        <f>+G31/G30</f>
        <v>0.19461471340619635</v>
      </c>
      <c r="H32" s="36">
        <f>+H31/H30</f>
        <v>0.18407953970325774</v>
      </c>
      <c r="I32" s="36">
        <f>+I31/I30</f>
        <v>-0.2417993630573248</v>
      </c>
      <c r="J32" s="36">
        <f>+J31/J30</f>
        <v>0.11115935252153486</v>
      </c>
    </row>
    <row r="33" spans="4:17" x14ac:dyDescent="0.3">
      <c r="J33" s="34"/>
      <c r="O33" s="25"/>
    </row>
    <row r="34" spans="4:17" x14ac:dyDescent="0.3">
      <c r="D34" s="41" t="s">
        <v>48</v>
      </c>
      <c r="E34" s="41"/>
      <c r="I34" s="41" t="s">
        <v>54</v>
      </c>
    </row>
    <row r="35" spans="4:17" x14ac:dyDescent="0.3">
      <c r="D35" s="40" t="s">
        <v>49</v>
      </c>
      <c r="I35" t="s">
        <v>55</v>
      </c>
    </row>
    <row r="36" spans="4:17" x14ac:dyDescent="0.3">
      <c r="D36" t="s">
        <v>50</v>
      </c>
      <c r="I36" t="s">
        <v>56</v>
      </c>
    </row>
    <row r="37" spans="4:17" x14ac:dyDescent="0.3">
      <c r="D37" t="s">
        <v>51</v>
      </c>
    </row>
    <row r="38" spans="4:17" x14ac:dyDescent="0.3">
      <c r="D38" t="s">
        <v>52</v>
      </c>
    </row>
    <row r="39" spans="4:17" x14ac:dyDescent="0.3">
      <c r="D39" t="s">
        <v>53</v>
      </c>
    </row>
    <row r="44" spans="4:17" x14ac:dyDescent="0.3">
      <c r="L44"/>
      <c r="O44" s="27"/>
      <c r="P44" s="27"/>
      <c r="Q44" s="27"/>
    </row>
    <row r="45" spans="4:17" x14ac:dyDescent="0.3">
      <c r="L45"/>
      <c r="O45" s="27"/>
      <c r="P45" s="27"/>
      <c r="Q45" s="27"/>
    </row>
    <row r="46" spans="4:17" x14ac:dyDescent="0.3">
      <c r="L46"/>
      <c r="O46" s="27"/>
      <c r="P46" s="27"/>
      <c r="Q46" s="27">
        <v>459</v>
      </c>
    </row>
    <row r="47" spans="4:17" x14ac:dyDescent="0.3">
      <c r="L47"/>
      <c r="O47" s="27"/>
      <c r="P47" s="27"/>
      <c r="Q47" s="27">
        <f>+Q46/5</f>
        <v>91.8</v>
      </c>
    </row>
    <row r="48" spans="4:17" x14ac:dyDescent="0.3">
      <c r="L48"/>
      <c r="O48" s="27"/>
      <c r="P48" s="27"/>
      <c r="Q48" s="27">
        <f>+Q47*12</f>
        <v>1101.5999999999999</v>
      </c>
    </row>
    <row r="49" spans="12:17" x14ac:dyDescent="0.3">
      <c r="L49"/>
      <c r="O49" s="27"/>
      <c r="P49" s="27"/>
      <c r="Q49" s="27"/>
    </row>
    <row r="50" spans="12:17" x14ac:dyDescent="0.3">
      <c r="L50"/>
      <c r="O50" s="26"/>
    </row>
  </sheetData>
  <mergeCells count="3">
    <mergeCell ref="C1:K1"/>
    <mergeCell ref="C31:E31"/>
    <mergeCell ref="C32:E32"/>
  </mergeCells>
  <pageMargins left="0.7" right="0.7" top="0.75" bottom="0.75" header="0.3" footer="0.3"/>
  <pageSetup scale="73" orientation="landscape" copies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A10" workbookViewId="0">
      <selection activeCell="G29" sqref="G29"/>
    </sheetView>
  </sheetViews>
  <sheetFormatPr defaultColWidth="8.77734375" defaultRowHeight="14.4" x14ac:dyDescent="0.3"/>
  <cols>
    <col min="7" max="7" width="17.6640625" customWidth="1"/>
    <col min="8" max="8" width="9.6640625" bestFit="1" customWidth="1"/>
    <col min="9" max="9" width="14.109375" bestFit="1" customWidth="1"/>
    <col min="10" max="10" width="11.44140625" bestFit="1" customWidth="1"/>
    <col min="12" max="12" width="28.109375" customWidth="1"/>
    <col min="13" max="13" width="10.6640625" bestFit="1" customWidth="1"/>
  </cols>
  <sheetData>
    <row r="1" spans="1:15" x14ac:dyDescent="0.3">
      <c r="A1" s="1" t="s">
        <v>0</v>
      </c>
    </row>
    <row r="2" spans="1:15" x14ac:dyDescent="0.3">
      <c r="A2" s="1" t="s">
        <v>1</v>
      </c>
    </row>
    <row r="3" spans="1:15" x14ac:dyDescent="0.3">
      <c r="A3" s="1" t="s">
        <v>32</v>
      </c>
    </row>
    <row r="4" spans="1:15" x14ac:dyDescent="0.3">
      <c r="C4" s="5"/>
      <c r="D4" s="5"/>
      <c r="E4" s="5"/>
      <c r="F4" s="5"/>
      <c r="G4" s="6"/>
      <c r="H4" s="7" t="s">
        <v>12</v>
      </c>
      <c r="I4" s="8"/>
      <c r="J4" s="9"/>
      <c r="K4" s="5"/>
      <c r="L4" s="10"/>
    </row>
    <row r="5" spans="1:15" x14ac:dyDescent="0.3">
      <c r="C5" s="5"/>
      <c r="D5" s="5"/>
      <c r="E5" s="5"/>
      <c r="F5" s="5"/>
      <c r="G5" s="6" t="s">
        <v>11</v>
      </c>
      <c r="H5" s="6" t="s">
        <v>13</v>
      </c>
      <c r="I5" s="6" t="s">
        <v>14</v>
      </c>
      <c r="J5" s="9" t="s">
        <v>15</v>
      </c>
      <c r="K5" s="5"/>
      <c r="L5" s="10"/>
    </row>
    <row r="6" spans="1:15" x14ac:dyDescent="0.3">
      <c r="C6" s="5"/>
      <c r="D6" s="5"/>
      <c r="E6" s="11" t="s">
        <v>2</v>
      </c>
      <c r="F6" s="5"/>
      <c r="G6" s="12">
        <v>49.05</v>
      </c>
      <c r="H6" s="5"/>
      <c r="I6" s="5"/>
      <c r="J6" s="13"/>
      <c r="K6" s="5"/>
      <c r="L6" s="10"/>
    </row>
    <row r="7" spans="1:15" x14ac:dyDescent="0.3">
      <c r="C7" s="5"/>
      <c r="D7" s="5"/>
      <c r="E7" s="11" t="s">
        <v>3</v>
      </c>
      <c r="F7" s="5"/>
      <c r="G7" s="12">
        <v>5</v>
      </c>
      <c r="H7" s="5"/>
      <c r="I7" s="5"/>
      <c r="J7" s="13"/>
      <c r="K7" s="5"/>
      <c r="L7" s="10"/>
    </row>
    <row r="8" spans="1:15" x14ac:dyDescent="0.3">
      <c r="C8" s="5"/>
      <c r="D8" s="5"/>
      <c r="E8" s="11" t="s">
        <v>4</v>
      </c>
      <c r="F8" s="5"/>
      <c r="G8" s="12">
        <v>245.25</v>
      </c>
      <c r="H8" s="5"/>
      <c r="I8" s="5"/>
      <c r="J8" s="13"/>
      <c r="K8" s="5"/>
      <c r="L8" s="10"/>
    </row>
    <row r="9" spans="1:15" ht="28.5" customHeight="1" x14ac:dyDescent="0.3">
      <c r="C9" s="5"/>
      <c r="D9" s="5"/>
      <c r="E9" s="11" t="s">
        <v>5</v>
      </c>
      <c r="F9" s="5"/>
      <c r="G9" s="12">
        <v>51</v>
      </c>
      <c r="H9" s="5"/>
      <c r="I9" s="5"/>
      <c r="J9" s="13"/>
      <c r="K9" s="5"/>
      <c r="L9" s="10" t="s">
        <v>6</v>
      </c>
    </row>
    <row r="10" spans="1:15" x14ac:dyDescent="0.3">
      <c r="C10" s="5"/>
      <c r="D10" s="5"/>
      <c r="E10" s="5"/>
      <c r="F10" s="5"/>
      <c r="G10" s="12"/>
      <c r="H10" s="5"/>
      <c r="I10" s="5"/>
      <c r="J10" s="13"/>
      <c r="K10" s="5"/>
      <c r="L10" s="10"/>
    </row>
    <row r="11" spans="1:15" x14ac:dyDescent="0.3">
      <c r="C11" s="5"/>
      <c r="D11" s="5"/>
      <c r="E11" s="11" t="s">
        <v>16</v>
      </c>
      <c r="F11" s="5"/>
      <c r="G11" s="12">
        <v>12507.75</v>
      </c>
      <c r="H11" s="5"/>
      <c r="I11" s="5"/>
      <c r="J11" s="13"/>
      <c r="K11" s="5"/>
      <c r="L11" s="10"/>
      <c r="M11" s="21"/>
    </row>
    <row r="12" spans="1:15" x14ac:dyDescent="0.3">
      <c r="C12" s="5"/>
      <c r="D12" s="5"/>
      <c r="E12" s="11" t="s">
        <v>17</v>
      </c>
      <c r="F12" s="5"/>
      <c r="G12" s="13">
        <v>80</v>
      </c>
      <c r="H12" s="5"/>
      <c r="I12" s="5"/>
      <c r="J12" s="13"/>
      <c r="K12" s="5"/>
      <c r="L12" s="10"/>
      <c r="M12" s="22"/>
    </row>
    <row r="13" spans="1:15" x14ac:dyDescent="0.3">
      <c r="C13" s="5"/>
      <c r="D13" s="5"/>
      <c r="E13" s="11"/>
      <c r="F13" s="5"/>
      <c r="G13" s="13"/>
      <c r="H13" s="5"/>
      <c r="I13" s="5"/>
      <c r="J13" s="13"/>
      <c r="K13" s="5"/>
      <c r="L13" s="10"/>
    </row>
    <row r="14" spans="1:15" x14ac:dyDescent="0.3">
      <c r="C14" s="5"/>
      <c r="D14" s="5"/>
      <c r="E14" s="11" t="s">
        <v>24</v>
      </c>
      <c r="F14" s="5"/>
      <c r="G14" s="13"/>
      <c r="H14" s="12">
        <v>1072</v>
      </c>
      <c r="I14" s="12">
        <v>1256</v>
      </c>
      <c r="J14" s="13"/>
      <c r="K14" s="5"/>
      <c r="L14" s="10"/>
      <c r="O14" s="25">
        <f>+H14/12</f>
        <v>89.333333333333329</v>
      </c>
    </row>
    <row r="15" spans="1:15" x14ac:dyDescent="0.3">
      <c r="C15" s="5"/>
      <c r="D15" s="5"/>
      <c r="E15" s="11" t="s">
        <v>25</v>
      </c>
      <c r="F15" s="5"/>
      <c r="G15" s="13"/>
      <c r="H15" s="13">
        <v>68</v>
      </c>
      <c r="I15" s="13">
        <v>68</v>
      </c>
      <c r="J15" s="13"/>
      <c r="K15" s="5"/>
      <c r="L15" s="10"/>
      <c r="O15" s="25">
        <f>+O14*5</f>
        <v>446.66666666666663</v>
      </c>
    </row>
    <row r="16" spans="1:15" x14ac:dyDescent="0.3">
      <c r="C16" s="5"/>
      <c r="D16" s="5"/>
      <c r="E16" s="11"/>
      <c r="F16" s="5"/>
      <c r="G16" s="13"/>
      <c r="H16" s="5"/>
      <c r="I16" s="5"/>
      <c r="J16" s="13"/>
      <c r="K16" s="5"/>
      <c r="L16" s="10"/>
    </row>
    <row r="17" spans="3:16" x14ac:dyDescent="0.3">
      <c r="C17" s="5"/>
      <c r="D17" s="5"/>
      <c r="E17" s="11" t="s">
        <v>7</v>
      </c>
      <c r="F17" s="5"/>
      <c r="G17" s="14">
        <v>1000620</v>
      </c>
      <c r="H17" s="14">
        <v>72896</v>
      </c>
      <c r="I17" s="14">
        <v>85408</v>
      </c>
      <c r="J17" s="13">
        <v>1158924</v>
      </c>
      <c r="K17" s="5"/>
      <c r="L17" s="10"/>
    </row>
    <row r="18" spans="3:16" ht="16.2" x14ac:dyDescent="0.45">
      <c r="C18" s="5"/>
      <c r="D18" s="5"/>
      <c r="E18" s="11" t="s">
        <v>8</v>
      </c>
      <c r="F18" s="5"/>
      <c r="G18" s="15">
        <v>7500</v>
      </c>
      <c r="H18" s="16">
        <v>0</v>
      </c>
      <c r="I18" s="16">
        <v>0</v>
      </c>
      <c r="J18" s="15">
        <v>7500</v>
      </c>
      <c r="K18" s="5"/>
      <c r="L18" s="10"/>
    </row>
    <row r="19" spans="3:16" x14ac:dyDescent="0.3">
      <c r="C19" s="5"/>
      <c r="D19" s="5"/>
      <c r="E19" s="11" t="s">
        <v>9</v>
      </c>
      <c r="F19" s="5"/>
      <c r="G19" s="14">
        <v>1008120</v>
      </c>
      <c r="H19" s="14">
        <v>72896</v>
      </c>
      <c r="I19" s="14">
        <v>85408</v>
      </c>
      <c r="J19" s="13">
        <v>1166424</v>
      </c>
      <c r="K19" s="5"/>
      <c r="L19" s="10"/>
    </row>
    <row r="20" spans="3:16" x14ac:dyDescent="0.3">
      <c r="C20" s="5"/>
      <c r="D20" s="5"/>
      <c r="E20" s="11"/>
      <c r="F20" s="5"/>
      <c r="G20" s="5"/>
      <c r="H20" s="5"/>
      <c r="I20" s="5"/>
      <c r="J20" s="13"/>
      <c r="K20" s="5"/>
      <c r="L20" s="10"/>
    </row>
    <row r="21" spans="3:16" x14ac:dyDescent="0.3">
      <c r="C21" s="5"/>
      <c r="D21" s="5"/>
      <c r="E21" s="11" t="s">
        <v>18</v>
      </c>
      <c r="F21" s="5"/>
      <c r="G21" s="17">
        <v>2</v>
      </c>
      <c r="H21" s="17">
        <v>3.5</v>
      </c>
      <c r="I21" s="17">
        <v>7</v>
      </c>
      <c r="J21" s="13"/>
      <c r="K21" s="5"/>
      <c r="L21" s="10"/>
    </row>
    <row r="22" spans="3:16" ht="16.2" x14ac:dyDescent="0.45">
      <c r="C22" s="5"/>
      <c r="D22" s="5"/>
      <c r="E22" s="11" t="s">
        <v>19</v>
      </c>
      <c r="F22" s="5"/>
      <c r="G22" s="18">
        <v>26400</v>
      </c>
      <c r="H22" s="19">
        <v>1072</v>
      </c>
      <c r="I22" s="19">
        <v>1256</v>
      </c>
      <c r="J22" s="13"/>
      <c r="K22" s="5"/>
      <c r="L22" s="10"/>
    </row>
    <row r="23" spans="3:16" x14ac:dyDescent="0.3">
      <c r="C23" s="5"/>
      <c r="D23" s="5"/>
      <c r="E23" s="11" t="s">
        <v>20</v>
      </c>
      <c r="F23" s="5"/>
      <c r="G23" s="13">
        <v>52800</v>
      </c>
      <c r="H23" s="13">
        <v>3752</v>
      </c>
      <c r="I23" s="13">
        <v>8792</v>
      </c>
      <c r="J23" s="13">
        <v>65344</v>
      </c>
      <c r="K23" s="5"/>
      <c r="L23" s="10"/>
    </row>
    <row r="24" spans="3:16" x14ac:dyDescent="0.3">
      <c r="C24" s="5"/>
      <c r="D24" s="5"/>
      <c r="E24" s="11"/>
      <c r="F24" s="5"/>
      <c r="G24" s="5"/>
      <c r="H24" s="5"/>
      <c r="I24" s="5"/>
      <c r="J24" s="13"/>
      <c r="K24" s="5"/>
      <c r="L24" s="10"/>
    </row>
    <row r="25" spans="3:16" x14ac:dyDescent="0.3">
      <c r="C25" s="5"/>
      <c r="D25" s="5"/>
      <c r="E25" s="11" t="s">
        <v>10</v>
      </c>
      <c r="F25" s="5"/>
      <c r="G25" s="13">
        <v>955320</v>
      </c>
      <c r="H25" s="13">
        <v>69144</v>
      </c>
      <c r="I25" s="13">
        <v>76616</v>
      </c>
      <c r="J25" s="13">
        <v>1101080</v>
      </c>
      <c r="K25" s="5"/>
      <c r="L25" s="10"/>
    </row>
    <row r="26" spans="3:16" ht="81.75" customHeight="1" x14ac:dyDescent="0.3">
      <c r="C26" s="5"/>
      <c r="D26" s="5"/>
      <c r="E26" s="11" t="s">
        <v>21</v>
      </c>
      <c r="F26" s="5"/>
      <c r="G26" s="13">
        <v>-664109</v>
      </c>
      <c r="H26" s="13"/>
      <c r="I26" s="13"/>
      <c r="J26" s="13"/>
      <c r="K26" s="5"/>
      <c r="L26" s="10" t="s">
        <v>22</v>
      </c>
    </row>
    <row r="27" spans="3:16" x14ac:dyDescent="0.3">
      <c r="C27" s="5"/>
      <c r="D27" s="5"/>
      <c r="E27" s="11" t="s">
        <v>26</v>
      </c>
      <c r="F27" s="5"/>
      <c r="G27" s="13"/>
      <c r="H27" s="13">
        <v>-31603</v>
      </c>
      <c r="I27" s="13"/>
      <c r="J27" s="13"/>
      <c r="K27" s="5"/>
      <c r="L27" s="10"/>
      <c r="O27" t="s">
        <v>27</v>
      </c>
    </row>
    <row r="28" spans="3:16" x14ac:dyDescent="0.3">
      <c r="C28" s="5"/>
      <c r="D28" s="5"/>
      <c r="E28" s="11" t="s">
        <v>23</v>
      </c>
      <c r="F28" s="5"/>
      <c r="G28" s="28">
        <v>291231</v>
      </c>
      <c r="H28" s="13">
        <v>37541</v>
      </c>
      <c r="I28" s="13">
        <v>76616</v>
      </c>
      <c r="J28" s="13">
        <v>405368</v>
      </c>
      <c r="K28" s="5"/>
      <c r="L28" s="10"/>
      <c r="O28" s="4">
        <v>664109</v>
      </c>
      <c r="P28" t="s">
        <v>28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H15" sqref="H15"/>
    </sheetView>
  </sheetViews>
  <sheetFormatPr defaultColWidth="9.109375" defaultRowHeight="14.4" x14ac:dyDescent="0.3"/>
  <sheetData>
    <row r="2" spans="1:7" x14ac:dyDescent="0.3">
      <c r="A2" t="s">
        <v>29</v>
      </c>
      <c r="B2" t="s">
        <v>30</v>
      </c>
      <c r="C2" t="s">
        <v>31</v>
      </c>
    </row>
    <row r="3" spans="1:7" x14ac:dyDescent="0.3">
      <c r="A3">
        <v>1200</v>
      </c>
      <c r="B3">
        <v>3</v>
      </c>
      <c r="C3">
        <v>4</v>
      </c>
      <c r="D3">
        <f>+B3*C3</f>
        <v>12</v>
      </c>
    </row>
    <row r="4" spans="1:7" x14ac:dyDescent="0.3">
      <c r="A4">
        <v>1201</v>
      </c>
      <c r="B4">
        <v>4.25</v>
      </c>
      <c r="C4">
        <v>5</v>
      </c>
      <c r="D4">
        <f t="shared" ref="D4:D14" si="0">+B4*C4</f>
        <v>21.25</v>
      </c>
      <c r="F4" s="23">
        <v>0.21875</v>
      </c>
      <c r="G4" s="23">
        <v>0.21875</v>
      </c>
    </row>
    <row r="5" spans="1:7" x14ac:dyDescent="0.3">
      <c r="A5">
        <v>1203</v>
      </c>
      <c r="B5">
        <v>4.75</v>
      </c>
      <c r="C5">
        <v>4</v>
      </c>
      <c r="D5">
        <f t="shared" si="0"/>
        <v>19</v>
      </c>
      <c r="F5" s="23">
        <v>0.39583333333333331</v>
      </c>
      <c r="G5" s="23">
        <v>0.38541666666666669</v>
      </c>
    </row>
    <row r="6" spans="1:7" x14ac:dyDescent="0.3">
      <c r="A6">
        <v>1204</v>
      </c>
      <c r="B6">
        <v>4.5</v>
      </c>
      <c r="C6">
        <v>4</v>
      </c>
      <c r="D6">
        <f t="shared" si="0"/>
        <v>18</v>
      </c>
      <c r="F6" s="23">
        <f>+F5-F4</f>
        <v>0.17708333333333331</v>
      </c>
      <c r="G6" s="23">
        <f>+G5-G4</f>
        <v>0.16666666666666669</v>
      </c>
    </row>
    <row r="7" spans="1:7" x14ac:dyDescent="0.3">
      <c r="A7">
        <v>1205</v>
      </c>
      <c r="B7">
        <v>5</v>
      </c>
      <c r="C7">
        <v>5</v>
      </c>
      <c r="D7">
        <f t="shared" si="0"/>
        <v>25</v>
      </c>
    </row>
    <row r="8" spans="1:7" x14ac:dyDescent="0.3">
      <c r="A8">
        <v>1207</v>
      </c>
      <c r="B8">
        <v>5</v>
      </c>
      <c r="C8">
        <v>5</v>
      </c>
      <c r="D8">
        <f t="shared" si="0"/>
        <v>25</v>
      </c>
      <c r="F8">
        <v>5</v>
      </c>
    </row>
    <row r="9" spans="1:7" x14ac:dyDescent="0.3">
      <c r="A9">
        <v>1213</v>
      </c>
      <c r="B9">
        <v>3.5</v>
      </c>
      <c r="C9">
        <v>5</v>
      </c>
      <c r="D9">
        <f t="shared" si="0"/>
        <v>17.5</v>
      </c>
      <c r="F9" s="23">
        <f>+F6*F8</f>
        <v>0.88541666666666652</v>
      </c>
    </row>
    <row r="10" spans="1:7" x14ac:dyDescent="0.3">
      <c r="B10">
        <v>4.75</v>
      </c>
      <c r="C10">
        <v>5</v>
      </c>
      <c r="D10">
        <f t="shared" si="0"/>
        <v>23.75</v>
      </c>
    </row>
    <row r="11" spans="1:7" x14ac:dyDescent="0.3">
      <c r="B11">
        <v>5</v>
      </c>
      <c r="C11">
        <v>5</v>
      </c>
      <c r="D11">
        <f t="shared" si="0"/>
        <v>25</v>
      </c>
    </row>
    <row r="12" spans="1:7" x14ac:dyDescent="0.3">
      <c r="B12">
        <v>4.75</v>
      </c>
      <c r="C12">
        <v>5</v>
      </c>
      <c r="D12">
        <f t="shared" si="0"/>
        <v>23.75</v>
      </c>
    </row>
    <row r="13" spans="1:7" x14ac:dyDescent="0.3">
      <c r="B13">
        <v>4.75</v>
      </c>
      <c r="C13">
        <v>5</v>
      </c>
      <c r="D13">
        <f t="shared" si="0"/>
        <v>23.75</v>
      </c>
    </row>
    <row r="14" spans="1:7" x14ac:dyDescent="0.3">
      <c r="B14">
        <v>4.25</v>
      </c>
      <c r="C14">
        <v>4</v>
      </c>
      <c r="D14">
        <f t="shared" si="0"/>
        <v>17</v>
      </c>
    </row>
    <row r="15" spans="1:7" x14ac:dyDescent="0.3">
      <c r="D15" s="24">
        <f>SUM(D3:D14)</f>
        <v>251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/>
  </sheetViews>
  <sheetFormatPr defaultColWidth="9.109375" defaultRowHeight="14.4" x14ac:dyDescent="0.3"/>
  <cols>
    <col min="2" max="2" width="17.33203125" customWidth="1"/>
    <col min="3" max="3" width="14.77734375" customWidth="1"/>
    <col min="4" max="4" width="2.33203125" customWidth="1"/>
    <col min="5" max="5" width="11.44140625" bestFit="1" customWidth="1"/>
    <col min="6" max="6" width="2.6640625" customWidth="1"/>
    <col min="7" max="7" width="11.44140625" bestFit="1" customWidth="1"/>
    <col min="8" max="8" width="2.6640625" customWidth="1"/>
    <col min="9" max="9" width="12.6640625" customWidth="1"/>
    <col min="15" max="15" width="19.109375" customWidth="1"/>
  </cols>
  <sheetData>
    <row r="1" spans="1:11" x14ac:dyDescent="0.3">
      <c r="C1" s="30" t="s">
        <v>33</v>
      </c>
      <c r="E1" s="30" t="s">
        <v>33</v>
      </c>
      <c r="G1" s="30"/>
    </row>
    <row r="2" spans="1:11" x14ac:dyDescent="0.3">
      <c r="B2" s="30" t="s">
        <v>34</v>
      </c>
      <c r="C2" s="30" t="s">
        <v>35</v>
      </c>
      <c r="D2" s="30"/>
      <c r="E2" s="30" t="s">
        <v>36</v>
      </c>
      <c r="F2" s="30"/>
      <c r="G2" s="30" t="s">
        <v>37</v>
      </c>
      <c r="H2" s="1"/>
      <c r="I2" s="30" t="s">
        <v>38</v>
      </c>
      <c r="J2" s="1"/>
      <c r="K2" s="1"/>
    </row>
    <row r="3" spans="1:11" x14ac:dyDescent="0.3">
      <c r="A3" t="s">
        <v>39</v>
      </c>
      <c r="B3" s="25">
        <v>291231</v>
      </c>
      <c r="C3" s="25">
        <f>+B3/12</f>
        <v>24269.25</v>
      </c>
      <c r="D3" s="25"/>
      <c r="E3" s="25">
        <f>+C3*5</f>
        <v>121346.25</v>
      </c>
      <c r="F3" s="25"/>
      <c r="G3" s="25">
        <v>116944.07</v>
      </c>
      <c r="H3" s="25"/>
      <c r="I3" s="25">
        <f>+G3-E3</f>
        <v>-4402.179999999993</v>
      </c>
    </row>
    <row r="4" spans="1:11" x14ac:dyDescent="0.3">
      <c r="A4" t="s">
        <v>40</v>
      </c>
      <c r="B4" s="25">
        <v>37541</v>
      </c>
      <c r="C4" s="25">
        <f t="shared" ref="C4:C5" si="0">+B4/12</f>
        <v>3128.4166666666665</v>
      </c>
      <c r="D4" s="25"/>
      <c r="E4" s="25">
        <f t="shared" ref="E4:E5" si="1">+C4*5</f>
        <v>15642.083333333332</v>
      </c>
      <c r="F4" s="25"/>
      <c r="G4" s="25">
        <v>18233</v>
      </c>
      <c r="H4" s="25"/>
      <c r="I4" s="25">
        <f t="shared" ref="I4:I5" si="2">+G4-E4</f>
        <v>2590.9166666666679</v>
      </c>
    </row>
    <row r="5" spans="1:11" x14ac:dyDescent="0.3">
      <c r="A5" t="s">
        <v>41</v>
      </c>
      <c r="B5" s="25">
        <v>76616</v>
      </c>
      <c r="C5" s="25">
        <f t="shared" si="0"/>
        <v>6384.666666666667</v>
      </c>
      <c r="D5" s="25"/>
      <c r="E5" s="25">
        <f t="shared" si="1"/>
        <v>31923.333333333336</v>
      </c>
      <c r="F5" s="25"/>
      <c r="G5" s="25">
        <v>25973.47</v>
      </c>
      <c r="H5" s="25"/>
      <c r="I5" s="25">
        <f t="shared" si="2"/>
        <v>-5949.8633333333346</v>
      </c>
    </row>
    <row r="6" spans="1:11" x14ac:dyDescent="0.3">
      <c r="B6" s="25"/>
      <c r="C6" s="25"/>
      <c r="D6" s="25"/>
      <c r="E6" s="25"/>
      <c r="F6" s="25"/>
      <c r="G6" s="25"/>
      <c r="H6" s="25"/>
      <c r="I6" s="25"/>
    </row>
    <row r="7" spans="1:11" x14ac:dyDescent="0.3">
      <c r="B7" s="31">
        <f>SUM(B3:B6)</f>
        <v>405388</v>
      </c>
      <c r="C7" s="31">
        <f>SUM(C3:C6)</f>
        <v>33782.333333333336</v>
      </c>
      <c r="D7" s="31"/>
      <c r="E7" s="31">
        <f>SUM(E3:E6)</f>
        <v>168911.66666666669</v>
      </c>
      <c r="F7" s="31"/>
      <c r="G7" s="31">
        <f>SUM(G3:G6)</f>
        <v>161150.54</v>
      </c>
      <c r="H7" s="31"/>
      <c r="I7" s="31">
        <f>SUM(I3:I6)</f>
        <v>-7761.1266666666597</v>
      </c>
    </row>
    <row r="8" spans="1:11" x14ac:dyDescent="0.3">
      <c r="B8" s="25"/>
      <c r="C8" s="25"/>
      <c r="D8" s="25"/>
      <c r="E8" s="25"/>
      <c r="F8" s="25"/>
      <c r="G8" s="25"/>
      <c r="H8" s="25"/>
      <c r="I8" s="25"/>
    </row>
    <row r="9" spans="1:11" x14ac:dyDescent="0.3">
      <c r="B9" s="25"/>
      <c r="C9" s="25"/>
      <c r="D9" s="25"/>
      <c r="E9" s="25"/>
      <c r="F9" s="25"/>
      <c r="G9" s="25"/>
      <c r="H9" s="25"/>
      <c r="I9" s="25"/>
    </row>
    <row r="10" spans="1:11" x14ac:dyDescent="0.3">
      <c r="B10" s="25"/>
      <c r="C10" s="25"/>
      <c r="D10" s="25"/>
      <c r="E10" s="25"/>
      <c r="F10" s="25"/>
      <c r="G10" s="25"/>
      <c r="H10" s="25"/>
      <c r="I10" s="25"/>
    </row>
    <row r="11" spans="1:11" x14ac:dyDescent="0.3">
      <c r="B11" s="25"/>
      <c r="C11" s="25"/>
      <c r="D11" s="25"/>
      <c r="E11" s="25"/>
      <c r="F11" s="25"/>
      <c r="G11" s="25"/>
      <c r="H11" s="25"/>
      <c r="I11" s="25"/>
    </row>
    <row r="12" spans="1:11" x14ac:dyDescent="0.3">
      <c r="B12" s="25"/>
      <c r="C12" s="25"/>
      <c r="D12" s="25"/>
      <c r="E12" s="25"/>
      <c r="F12" s="25"/>
      <c r="G12" s="25"/>
      <c r="H12" s="25"/>
      <c r="I12" s="25"/>
    </row>
    <row r="13" spans="1:11" x14ac:dyDescent="0.3">
      <c r="B13" s="25"/>
      <c r="C13" s="25"/>
      <c r="D13" s="25"/>
      <c r="E13" s="25"/>
      <c r="F13" s="25"/>
      <c r="G13" s="25"/>
      <c r="H13" s="25"/>
      <c r="I13" s="25"/>
    </row>
    <row r="14" spans="1:11" x14ac:dyDescent="0.3">
      <c r="B14" s="25"/>
      <c r="C14" s="25"/>
      <c r="D14" s="25"/>
      <c r="E14" s="25"/>
      <c r="F14" s="25"/>
      <c r="G14" s="25"/>
      <c r="H14" s="25"/>
      <c r="I14" s="25"/>
    </row>
    <row r="27" spans="9:9" x14ac:dyDescent="0.3">
      <c r="I27" s="25"/>
    </row>
    <row r="28" spans="9:9" x14ac:dyDescent="0.3">
      <c r="I28" s="25"/>
    </row>
    <row r="29" spans="9:9" x14ac:dyDescent="0.3">
      <c r="I29" s="25"/>
    </row>
    <row r="30" spans="9:9" x14ac:dyDescent="0.3">
      <c r="I30" s="25"/>
    </row>
    <row r="31" spans="9:9" x14ac:dyDescent="0.3">
      <c r="I31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FY2025</vt:lpstr>
      <vt:lpstr>FY2024</vt:lpstr>
      <vt:lpstr>Hours</vt:lpstr>
      <vt:lpstr>FY 24 Actual</vt:lpstr>
      <vt:lpstr>'FY2025'!Print_Area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Geda</dc:creator>
  <cp:lastModifiedBy>Gandini, Lori</cp:lastModifiedBy>
  <cp:lastPrinted>2024-01-17T00:46:37Z</cp:lastPrinted>
  <dcterms:created xsi:type="dcterms:W3CDTF">2023-12-20T16:20:39Z</dcterms:created>
  <dcterms:modified xsi:type="dcterms:W3CDTF">2024-01-31T14:24:58Z</dcterms:modified>
</cp:coreProperties>
</file>